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홈페이지\"/>
    </mc:Choice>
  </mc:AlternateContent>
  <bookViews>
    <workbookView xWindow="0" yWindow="0" windowWidth="18915" windowHeight="10410" activeTab="1"/>
  </bookViews>
  <sheets>
    <sheet name="준공검사원" sheetId="12" r:id="rId1"/>
    <sheet name="준공계" sheetId="8" r:id="rId2"/>
  </sheets>
  <definedNames>
    <definedName name="_xlnm.Print_Area" localSheetId="0">준공검사원!$A$1:$J$25</definedName>
    <definedName name="_xlnm.Print_Area" localSheetId="1">준공계!$A$1:$O$28</definedName>
  </definedNames>
  <calcPr calcId="162913"/>
</workbook>
</file>

<file path=xl/calcChain.xml><?xml version="1.0" encoding="utf-8"?>
<calcChain xmlns="http://schemas.openxmlformats.org/spreadsheetml/2006/main">
  <c r="C17" i="12" l="1"/>
  <c r="A20" i="8"/>
  <c r="F6" i="12"/>
  <c r="C8" i="12"/>
  <c r="C9" i="12"/>
  <c r="C7" i="12"/>
  <c r="L2" i="12"/>
  <c r="M8" i="12" s="1"/>
  <c r="F11" i="8"/>
  <c r="N28" i="8"/>
  <c r="O28" i="8" s="1"/>
  <c r="N27" i="8"/>
  <c r="O27" i="8" s="1"/>
  <c r="N25" i="8"/>
  <c r="O25" i="8" s="1"/>
  <c r="N24" i="8"/>
  <c r="O24" i="8" s="1"/>
  <c r="M24" i="12"/>
  <c r="O24" i="12" s="1"/>
  <c r="M22" i="12"/>
  <c r="O22" i="12" s="1"/>
  <c r="M21" i="12"/>
  <c r="N21" i="12" s="1"/>
  <c r="N11" i="8"/>
  <c r="P11" i="8" s="1"/>
  <c r="L2" i="8"/>
  <c r="M10" i="8" s="1"/>
  <c r="M29" i="8"/>
  <c r="O29" i="8" s="1"/>
  <c r="N24" i="12" l="1"/>
  <c r="N8" i="12"/>
  <c r="O8" i="12"/>
  <c r="O21" i="12"/>
  <c r="Q21" i="12" s="1"/>
  <c r="Q24" i="12"/>
  <c r="N22" i="12"/>
  <c r="P28" i="8"/>
  <c r="N29" i="8"/>
  <c r="Q29" i="8" s="1"/>
  <c r="P27" i="8"/>
  <c r="R27" i="8" s="1"/>
  <c r="P25" i="8"/>
  <c r="M5" i="8"/>
  <c r="N5" i="8" s="1"/>
  <c r="P24" i="8"/>
  <c r="R24" i="8" s="1"/>
  <c r="O11" i="8"/>
  <c r="R11" i="8" s="1"/>
  <c r="O10" i="8"/>
  <c r="N10" i="8"/>
  <c r="P10" i="8"/>
  <c r="N20" i="8"/>
  <c r="M14" i="8"/>
  <c r="M16" i="8"/>
  <c r="O16" i="8" s="1"/>
  <c r="M17" i="8"/>
  <c r="M19" i="8"/>
  <c r="M12" i="8"/>
  <c r="N12" i="8" s="1"/>
  <c r="M13" i="8"/>
  <c r="M8" i="8"/>
  <c r="M4" i="8"/>
  <c r="M5" i="12"/>
  <c r="M4" i="12"/>
  <c r="M10" i="12"/>
  <c r="M13" i="12"/>
  <c r="M6" i="12"/>
  <c r="M9" i="12"/>
  <c r="M7" i="12"/>
  <c r="M12" i="12"/>
  <c r="M14" i="12"/>
  <c r="M11" i="12"/>
  <c r="P8" i="12" l="1"/>
  <c r="Q8" i="12" s="1"/>
  <c r="O5" i="8"/>
  <c r="P5" i="8"/>
  <c r="O12" i="8"/>
  <c r="Q10" i="8"/>
  <c r="P12" i="8"/>
  <c r="N8" i="8"/>
  <c r="P8" i="8"/>
  <c r="O8" i="8"/>
  <c r="N19" i="8"/>
  <c r="O19" i="8"/>
  <c r="N4" i="8"/>
  <c r="O4" i="8"/>
  <c r="N14" i="8"/>
  <c r="O14" i="8"/>
  <c r="O13" i="8"/>
  <c r="N13" i="8"/>
  <c r="N17" i="8"/>
  <c r="P14" i="8"/>
  <c r="P13" i="8"/>
  <c r="N16" i="8"/>
  <c r="Q16" i="8" s="1"/>
  <c r="O20" i="8"/>
  <c r="P20" i="8"/>
  <c r="N6" i="12"/>
  <c r="O6" i="12"/>
  <c r="P5" i="12"/>
  <c r="N5" i="12"/>
  <c r="O5" i="12"/>
  <c r="N12" i="12"/>
  <c r="O12" i="12"/>
  <c r="N9" i="12"/>
  <c r="O9" i="12"/>
  <c r="P9" i="12"/>
  <c r="N4" i="12"/>
  <c r="O4" i="12"/>
  <c r="P4" i="12"/>
  <c r="O14" i="12"/>
  <c r="N14" i="12"/>
  <c r="N10" i="12"/>
  <c r="O10" i="12"/>
  <c r="O11" i="12"/>
  <c r="N11" i="12"/>
  <c r="P7" i="12"/>
  <c r="O7" i="12"/>
  <c r="N7" i="12"/>
  <c r="O13" i="12"/>
  <c r="N13" i="12"/>
  <c r="Q5" i="8" l="1"/>
  <c r="Q12" i="8"/>
  <c r="Q4" i="8"/>
  <c r="Q6" i="12"/>
  <c r="Q20" i="8"/>
  <c r="Q19" i="8"/>
  <c r="Q14" i="8"/>
  <c r="Q8" i="8"/>
  <c r="Q17" i="8"/>
  <c r="Q13" i="8"/>
  <c r="Q10" i="12"/>
  <c r="Q13" i="12"/>
  <c r="Q12" i="12"/>
  <c r="Q7" i="12"/>
  <c r="Q4" i="12"/>
  <c r="Q11" i="12"/>
  <c r="Q9" i="12"/>
  <c r="Q5" i="12"/>
  <c r="Q14" i="12"/>
  <c r="L3" i="8" l="1"/>
  <c r="L3" i="12"/>
</calcChain>
</file>

<file path=xl/sharedStrings.xml><?xml version="1.0" encoding="utf-8"?>
<sst xmlns="http://schemas.openxmlformats.org/spreadsheetml/2006/main" count="62" uniqueCount="40">
  <si>
    <t>일</t>
    <phoneticPr fontId="2" type="noConversion"/>
  </si>
  <si>
    <t>상      호 :</t>
    <phoneticPr fontId="2" type="noConversion"/>
  </si>
  <si>
    <t>대      표 :</t>
    <phoneticPr fontId="2" type="noConversion"/>
  </si>
  <si>
    <t>조</t>
    <phoneticPr fontId="2" type="noConversion"/>
  </si>
  <si>
    <t>천억</t>
    <phoneticPr fontId="2" type="noConversion"/>
  </si>
  <si>
    <t>백억</t>
    <phoneticPr fontId="2" type="noConversion"/>
  </si>
  <si>
    <t>십억</t>
    <phoneticPr fontId="2" type="noConversion"/>
  </si>
  <si>
    <t>억</t>
    <phoneticPr fontId="2" type="noConversion"/>
  </si>
  <si>
    <t>천만</t>
    <phoneticPr fontId="2" type="noConversion"/>
  </si>
  <si>
    <t>백만</t>
    <phoneticPr fontId="2" type="noConversion"/>
  </si>
  <si>
    <t>십만</t>
    <phoneticPr fontId="2" type="noConversion"/>
  </si>
  <si>
    <t>만</t>
    <phoneticPr fontId="2" type="noConversion"/>
  </si>
  <si>
    <t>천</t>
    <phoneticPr fontId="2" type="noConversion"/>
  </si>
  <si>
    <t>백</t>
    <phoneticPr fontId="2" type="noConversion"/>
  </si>
  <si>
    <t>십</t>
    <phoneticPr fontId="2" type="noConversion"/>
  </si>
  <si>
    <t xml:space="preserve">   </t>
    <phoneticPr fontId="2" type="noConversion"/>
  </si>
  <si>
    <t>대     표 :</t>
    <phoneticPr fontId="2" type="noConversion"/>
  </si>
  <si>
    <t>상     호 :</t>
    <phoneticPr fontId="2" type="noConversion"/>
  </si>
  <si>
    <t>주     소 :</t>
    <phoneticPr fontId="2" type="noConversion"/>
  </si>
  <si>
    <t>(인)</t>
    <phoneticPr fontId="2" type="noConversion"/>
  </si>
  <si>
    <t>3. 계 약 일 자 :</t>
    <phoneticPr fontId="2" type="noConversion"/>
  </si>
  <si>
    <t xml:space="preserve">4. 착 공 일 자 : </t>
    <phoneticPr fontId="2" type="noConversion"/>
  </si>
  <si>
    <t>6. 준 공 일 자 :</t>
    <phoneticPr fontId="2" type="noConversion"/>
  </si>
  <si>
    <t xml:space="preserve">2. 계 약 금 액 : </t>
    <phoneticPr fontId="2" type="noConversion"/>
  </si>
  <si>
    <t xml:space="preserve">1. 계   약   명 : </t>
    <phoneticPr fontId="2" type="noConversion"/>
  </si>
  <si>
    <t>전화번호 :</t>
    <phoneticPr fontId="2" type="noConversion"/>
  </si>
  <si>
    <t>주      소 :</t>
    <phoneticPr fontId="2" type="noConversion"/>
  </si>
  <si>
    <t xml:space="preserve">   년    월    일</t>
    <phoneticPr fontId="2" type="noConversion"/>
  </si>
  <si>
    <t>5. 준 공 기 일 :</t>
    <phoneticPr fontId="2" type="noConversion"/>
  </si>
  <si>
    <t>상기 공사에 대한 준공을 필하였기에 준공계를 제출합니다.</t>
    <phoneticPr fontId="2" type="noConversion"/>
  </si>
  <si>
    <t>6. 준 공 일 자 :</t>
    <phoneticPr fontId="2" type="noConversion"/>
  </si>
  <si>
    <t>준 공 검 사 원</t>
    <phoneticPr fontId="2" type="noConversion"/>
  </si>
  <si>
    <t>준    공    계</t>
    <phoneticPr fontId="2" type="noConversion"/>
  </si>
  <si>
    <t xml:space="preserve">     위 공사의 도급시행에 있어서 공사 전반에 걸쳐 설계도서와 제시방서, 품질관리 기준</t>
    <phoneticPr fontId="2" type="noConversion"/>
  </si>
  <si>
    <t>및  기타 예정대로 어김없이 준공  하였음을 확인 하며, 만약  공사의 시공, 감독 및 검사에</t>
    <phoneticPr fontId="2" type="noConversion"/>
  </si>
  <si>
    <t>관하여 하자  발견시는 하자담보기간 전후를 막론하고 실액변상 또는 재시공할  것을 서약</t>
    <phoneticPr fontId="2" type="noConversion"/>
  </si>
  <si>
    <t>하고 이에 준공검사원을 제출합니다.</t>
    <phoneticPr fontId="2" type="noConversion"/>
  </si>
  <si>
    <t>[ 별첨 14 ]</t>
    <phoneticPr fontId="2" type="noConversion"/>
  </si>
  <si>
    <t>[ 별첨 15 ]</t>
    <phoneticPr fontId="2" type="noConversion"/>
  </si>
  <si>
    <t>구미도시공사 재무관 귀하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</si>
</sst>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&quot;₩&quot;* #,##0_-;\-&quot;₩&quot;* #,##0_-;_-&quot;₩&quot;* &quot;-&quot;_-;_-@_-"/>
    <numFmt numFmtId="176" formatCode="&quot;₩&quot;#,##0_);[Red]\(&quot;₩&quot;#,##0\)"/>
    <numFmt numFmtId="177" formatCode="_-&quot;₩&quot;* #,##0_-;\!\-&quot;₩&quot;* #,##0_-;_-&quot;₩&quot;* &quot;-&quot;_-;_-@_-"/>
    <numFmt numFmtId="178" formatCode="&quot;금&quot;#,###&quot;원&quot;"/>
    <numFmt numFmtId="179" formatCode="yyyy&quot;년&quot;\ m&quot;월&quot;\ d&quot;일&quot;;@"/>
    <numFmt numFmtId="180" formatCode="[&lt;=9999999]###\-####;\(0##\)\ ###\-####"/>
  </numFmts>
  <fonts count="3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name val="굴림체"/>
      <family val="3"/>
      <charset val="129"/>
    </font>
    <font>
      <sz val="11"/>
      <name val="굴림"/>
      <family val="3"/>
      <charset val="129"/>
    </font>
    <font>
      <sz val="12"/>
      <name val="굴림"/>
      <family val="3"/>
      <charset val="129"/>
    </font>
    <font>
      <b/>
      <u/>
      <sz val="24"/>
      <name val="굴림"/>
      <family val="3"/>
      <charset val="129"/>
    </font>
    <font>
      <sz val="24"/>
      <name val="돋움"/>
      <family val="3"/>
      <charset val="129"/>
    </font>
    <font>
      <b/>
      <sz val="14"/>
      <name val="굴림"/>
      <family val="3"/>
      <charset val="129"/>
    </font>
    <font>
      <sz val="26"/>
      <name val="돋움"/>
      <family val="3"/>
      <charset val="129"/>
    </font>
    <font>
      <b/>
      <sz val="26"/>
      <name val="굴림"/>
      <family val="3"/>
      <charset val="129"/>
    </font>
    <font>
      <b/>
      <sz val="12"/>
      <name val="굴림"/>
      <family val="3"/>
      <charset val="129"/>
    </font>
    <font>
      <b/>
      <sz val="12"/>
      <name val="돋움"/>
      <family val="3"/>
      <charset val="129"/>
    </font>
    <font>
      <sz val="12"/>
      <name val="돋움"/>
      <family val="3"/>
      <charset val="129"/>
    </font>
    <font>
      <b/>
      <sz val="12"/>
      <name val="굴림체"/>
      <family val="3"/>
      <charset val="129"/>
    </font>
    <font>
      <b/>
      <sz val="26"/>
      <name val="돋움"/>
      <family val="3"/>
      <charset val="129"/>
    </font>
    <font>
      <b/>
      <sz val="20"/>
      <name val="궁서체"/>
      <family val="1"/>
      <charset val="129"/>
    </font>
    <font>
      <b/>
      <sz val="11"/>
      <name val="굴림체"/>
      <family val="3"/>
      <charset val="129"/>
    </font>
    <font>
      <b/>
      <sz val="16"/>
      <name val="굴림체"/>
      <family val="3"/>
      <charset val="129"/>
    </font>
    <font>
      <sz val="10"/>
      <color indexed="10"/>
      <name val="굴림체"/>
      <family val="3"/>
      <charset val="129"/>
    </font>
    <font>
      <b/>
      <sz val="20"/>
      <color indexed="10"/>
      <name val="굴림체"/>
      <family val="3"/>
      <charset val="129"/>
    </font>
    <font>
      <b/>
      <sz val="36"/>
      <name val="돋움"/>
      <family val="3"/>
      <charset val="129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21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3" borderId="3" applyNumberForma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0" fillId="0" borderId="0" xfId="0" applyAlignment="1">
      <alignment horizontal="left" vertical="center" shrinkToFit="1"/>
    </xf>
    <xf numFmtId="0" fontId="31" fillId="24" borderId="0" xfId="0" applyNumberFormat="1" applyFont="1" applyFill="1" applyAlignment="1">
      <alignment horizontal="center"/>
    </xf>
    <xf numFmtId="0" fontId="20" fillId="24" borderId="0" xfId="0" applyNumberFormat="1" applyFont="1" applyFill="1" applyAlignment="1"/>
    <xf numFmtId="0" fontId="20" fillId="24" borderId="0" xfId="0" applyNumberFormat="1" applyFont="1" applyFill="1" applyAlignment="1">
      <alignment horizontal="center"/>
    </xf>
    <xf numFmtId="0" fontId="35" fillId="26" borderId="11" xfId="0" applyNumberFormat="1" applyFont="1" applyFill="1" applyBorder="1" applyAlignment="1">
      <alignment horizontal="center" vertical="center"/>
    </xf>
    <xf numFmtId="0" fontId="36" fillId="27" borderId="11" xfId="0" applyNumberFormat="1" applyFont="1" applyFill="1" applyBorder="1" applyAlignment="1">
      <alignment horizontal="center" vertical="center"/>
    </xf>
    <xf numFmtId="0" fontId="34" fillId="28" borderId="11" xfId="0" applyNumberFormat="1" applyFont="1" applyFill="1" applyBorder="1" applyAlignment="1">
      <alignment horizontal="center" vertical="center"/>
    </xf>
    <xf numFmtId="0" fontId="35" fillId="26" borderId="12" xfId="0" applyNumberFormat="1" applyFont="1" applyFill="1" applyBorder="1" applyAlignment="1">
      <alignment horizontal="center" vertical="center"/>
    </xf>
    <xf numFmtId="0" fontId="36" fillId="27" borderId="12" xfId="0" applyNumberFormat="1" applyFont="1" applyFill="1" applyBorder="1" applyAlignment="1">
      <alignment horizontal="center" vertical="center"/>
    </xf>
    <xf numFmtId="0" fontId="34" fillId="28" borderId="12" xfId="0" applyNumberFormat="1" applyFont="1" applyFill="1" applyBorder="1" applyAlignment="1">
      <alignment horizontal="center" vertical="center"/>
    </xf>
    <xf numFmtId="176" fontId="34" fillId="30" borderId="12" xfId="42" applyNumberFormat="1" applyFont="1" applyFill="1" applyBorder="1" applyAlignment="1">
      <alignment horizontal="center" vertical="center"/>
    </xf>
    <xf numFmtId="176" fontId="34" fillId="31" borderId="12" xfId="42" applyNumberFormat="1" applyFont="1" applyFill="1" applyBorder="1" applyAlignment="1">
      <alignment horizontal="center" vertical="center"/>
    </xf>
    <xf numFmtId="176" fontId="34" fillId="32" borderId="12" xfId="42" applyNumberFormat="1" applyFont="1" applyFill="1" applyBorder="1" applyAlignment="1">
      <alignment horizontal="center" vertical="center"/>
    </xf>
    <xf numFmtId="177" fontId="37" fillId="27" borderId="12" xfId="42" applyNumberFormat="1" applyFont="1" applyFill="1" applyBorder="1" applyAlignment="1">
      <alignment horizontal="center" vertical="center"/>
    </xf>
    <xf numFmtId="176" fontId="34" fillId="28" borderId="12" xfId="42" applyNumberFormat="1" applyFont="1" applyFill="1" applyBorder="1" applyAlignment="1">
      <alignment horizontal="center" vertical="center"/>
    </xf>
    <xf numFmtId="176" fontId="34" fillId="33" borderId="12" xfId="42" applyNumberFormat="1" applyFont="1" applyFill="1" applyBorder="1" applyAlignment="1">
      <alignment horizontal="center" vertical="center"/>
    </xf>
    <xf numFmtId="176" fontId="34" fillId="34" borderId="12" xfId="42" applyNumberFormat="1" applyFont="1" applyFill="1" applyBorder="1" applyAlignment="1">
      <alignment horizontal="center" vertical="center"/>
    </xf>
    <xf numFmtId="176" fontId="34" fillId="35" borderId="12" xfId="42" applyNumberFormat="1" applyFont="1" applyFill="1" applyBorder="1" applyAlignment="1">
      <alignment horizontal="center" vertical="center"/>
    </xf>
    <xf numFmtId="176" fontId="34" fillId="36" borderId="12" xfId="42" applyNumberFormat="1" applyFont="1" applyFill="1" applyBorder="1" applyAlignment="1">
      <alignment horizontal="center" vertical="center"/>
    </xf>
    <xf numFmtId="176" fontId="34" fillId="37" borderId="12" xfId="42" applyNumberFormat="1" applyFont="1" applyFill="1" applyBorder="1" applyAlignment="1">
      <alignment horizontal="center" vertical="center"/>
    </xf>
    <xf numFmtId="176" fontId="34" fillId="38" borderId="12" xfId="42" applyNumberFormat="1" applyFont="1" applyFill="1" applyBorder="1" applyAlignment="1">
      <alignment horizontal="center" vertical="center"/>
    </xf>
    <xf numFmtId="0" fontId="36" fillId="27" borderId="12" xfId="0" quotePrefix="1" applyNumberFormat="1" applyFont="1" applyFill="1" applyBorder="1" applyAlignment="1">
      <alignment horizontal="center" vertical="center"/>
    </xf>
    <xf numFmtId="176" fontId="34" fillId="39" borderId="12" xfId="42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shrinkToFit="1"/>
    </xf>
    <xf numFmtId="0" fontId="31" fillId="0" borderId="0" xfId="0" applyNumberFormat="1" applyFont="1" applyFill="1" applyBorder="1" applyAlignment="1">
      <alignment horizontal="center" shrinkToFit="1"/>
    </xf>
    <xf numFmtId="0" fontId="20" fillId="0" borderId="0" xfId="0" applyNumberFormat="1" applyFont="1" applyFill="1" applyBorder="1" applyAlignment="1">
      <alignment shrinkToFit="1"/>
    </xf>
    <xf numFmtId="0" fontId="20" fillId="0" borderId="0" xfId="0" applyNumberFormat="1" applyFont="1" applyFill="1" applyBorder="1" applyAlignment="1">
      <alignment horizontal="center" shrinkToFit="1"/>
    </xf>
    <xf numFmtId="176" fontId="38" fillId="0" borderId="0" xfId="42" applyNumberFormat="1" applyFont="1" applyFill="1" applyBorder="1" applyAlignment="1">
      <alignment horizontal="center" vertical="center" shrinkToFit="1"/>
    </xf>
    <xf numFmtId="176" fontId="33" fillId="0" borderId="0" xfId="42" applyNumberFormat="1" applyFont="1" applyFill="1" applyBorder="1" applyAlignment="1">
      <alignment horizontal="center" vertical="center" shrinkToFit="1"/>
    </xf>
    <xf numFmtId="176" fontId="34" fillId="0" borderId="0" xfId="42" applyNumberFormat="1" applyFont="1" applyFill="1" applyBorder="1" applyAlignment="1">
      <alignment horizontal="center" vertical="center" shrinkToFit="1"/>
    </xf>
    <xf numFmtId="0" fontId="35" fillId="0" borderId="0" xfId="0" applyNumberFormat="1" applyFont="1" applyFill="1" applyBorder="1" applyAlignment="1">
      <alignment horizontal="center" vertical="center" shrinkToFit="1"/>
    </xf>
    <xf numFmtId="0" fontId="36" fillId="0" borderId="0" xfId="0" applyNumberFormat="1" applyFont="1" applyFill="1" applyBorder="1" applyAlignment="1">
      <alignment horizontal="center" vertical="center" shrinkToFit="1"/>
    </xf>
    <xf numFmtId="0" fontId="34" fillId="0" borderId="0" xfId="0" applyNumberFormat="1" applyFont="1" applyFill="1" applyBorder="1" applyAlignment="1">
      <alignment horizontal="center" vertical="center" shrinkToFit="1"/>
    </xf>
    <xf numFmtId="0" fontId="0" fillId="0" borderId="0" xfId="0" applyAlignment="1"/>
    <xf numFmtId="0" fontId="22" fillId="0" borderId="0" xfId="0" applyFont="1" applyAlignment="1">
      <alignment horizontal="left" vertical="center" shrinkToFit="1"/>
    </xf>
    <xf numFmtId="0" fontId="30" fillId="0" borderId="0" xfId="0" applyFont="1" applyAlignment="1">
      <alignment horizontal="left" vertical="center" shrinkToFit="1"/>
    </xf>
    <xf numFmtId="176" fontId="34" fillId="36" borderId="0" xfId="42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176" fontId="34" fillId="29" borderId="16" xfId="42" applyNumberFormat="1" applyFont="1" applyFill="1" applyBorder="1" applyAlignment="1">
      <alignment horizontal="center" vertical="center"/>
    </xf>
    <xf numFmtId="176" fontId="34" fillId="30" borderId="16" xfId="42" applyNumberFormat="1" applyFont="1" applyFill="1" applyBorder="1" applyAlignment="1">
      <alignment horizontal="center" vertical="center"/>
    </xf>
    <xf numFmtId="0" fontId="0" fillId="0" borderId="0" xfId="0">
      <alignment vertical="center"/>
    </xf>
    <xf numFmtId="176" fontId="34" fillId="25" borderId="10" xfId="42" applyNumberFormat="1" applyFont="1" applyFill="1" applyBorder="1" applyAlignment="1">
      <alignment horizontal="center" vertical="center"/>
    </xf>
    <xf numFmtId="0" fontId="0" fillId="0" borderId="0" xfId="0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indent="1" shrinkToFit="1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1" fillId="0" borderId="0" xfId="0" applyFont="1">
      <alignment vertical="center"/>
    </xf>
    <xf numFmtId="179" fontId="22" fillId="0" borderId="0" xfId="0" applyNumberFormat="1" applyFont="1" applyAlignment="1">
      <alignment horizontal="left" vertical="center" indent="1"/>
    </xf>
    <xf numFmtId="0" fontId="22" fillId="0" borderId="0" xfId="0" applyFont="1" applyAlignment="1">
      <alignment horizontal="left" vertical="center"/>
    </xf>
    <xf numFmtId="180" fontId="22" fillId="0" borderId="0" xfId="0" applyNumberFormat="1" applyFont="1" applyAlignment="1">
      <alignment horizontal="left" vertical="center" indent="1" shrinkToFit="1"/>
    </xf>
    <xf numFmtId="0" fontId="30" fillId="0" borderId="0" xfId="0" applyFont="1" applyAlignment="1">
      <alignment horizontal="left" vertical="center" indent="1" shrinkToFit="1"/>
    </xf>
    <xf numFmtId="31" fontId="22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indent="1" shrinkToFit="1"/>
    </xf>
    <xf numFmtId="0" fontId="30" fillId="0" borderId="0" xfId="0" applyFont="1" applyAlignment="1">
      <alignment horizontal="left" vertical="center" inden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shrinkToFit="1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176" fontId="32" fillId="40" borderId="13" xfId="42" applyNumberFormat="1" applyFont="1" applyFill="1" applyBorder="1" applyAlignment="1">
      <alignment horizontal="center" vertical="center" shrinkToFit="1"/>
    </xf>
    <xf numFmtId="176" fontId="32" fillId="40" borderId="14" xfId="42" applyNumberFormat="1" applyFont="1" applyFill="1" applyBorder="1" applyAlignment="1">
      <alignment horizontal="center" vertical="center" shrinkToFit="1"/>
    </xf>
    <xf numFmtId="176" fontId="32" fillId="40" borderId="15" xfId="42" applyNumberFormat="1" applyFont="1" applyFill="1" applyBorder="1" applyAlignment="1">
      <alignment horizontal="center" vertical="center" shrinkToFit="1"/>
    </xf>
    <xf numFmtId="176" fontId="33" fillId="41" borderId="13" xfId="42" applyNumberFormat="1" applyFont="1" applyFill="1" applyBorder="1" applyAlignment="1">
      <alignment horizontal="center" vertical="center" shrinkToFit="1"/>
    </xf>
    <xf numFmtId="176" fontId="33" fillId="41" borderId="14" xfId="42" applyNumberFormat="1" applyFont="1" applyFill="1" applyBorder="1" applyAlignment="1">
      <alignment horizontal="center" vertical="center" shrinkToFit="1"/>
    </xf>
    <xf numFmtId="176" fontId="33" fillId="41" borderId="15" xfId="42" applyNumberFormat="1" applyFont="1" applyFill="1" applyBorder="1" applyAlignment="1">
      <alignment horizontal="center" vertical="center" shrinkToFit="1"/>
    </xf>
    <xf numFmtId="178" fontId="22" fillId="0" borderId="0" xfId="0" applyNumberFormat="1" applyFont="1" applyAlignment="1">
      <alignment horizontal="left" vertical="center" indent="1" shrinkToFit="1"/>
    </xf>
    <xf numFmtId="178" fontId="30" fillId="0" borderId="0" xfId="0" applyNumberFormat="1" applyFont="1" applyAlignment="1">
      <alignment horizontal="left" vertical="center" indent="1" shrinkToFit="1"/>
    </xf>
    <xf numFmtId="176" fontId="22" fillId="0" borderId="0" xfId="0" applyNumberFormat="1" applyFont="1" applyAlignment="1">
      <alignment horizontal="left" vertical="center" shrinkToFit="1"/>
    </xf>
    <xf numFmtId="0" fontId="22" fillId="0" borderId="0" xfId="0" applyFont="1" applyBorder="1" applyAlignment="1">
      <alignment horizontal="right" vertical="center"/>
    </xf>
    <xf numFmtId="179" fontId="22" fillId="0" borderId="0" xfId="0" applyNumberFormat="1" applyFont="1" applyAlignment="1">
      <alignment horizontal="center" vertical="center"/>
    </xf>
    <xf numFmtId="0" fontId="30" fillId="0" borderId="0" xfId="0" applyFont="1">
      <alignment vertical="center"/>
    </xf>
    <xf numFmtId="178" fontId="22" fillId="0" borderId="0" xfId="0" applyNumberFormat="1" applyFont="1" applyAlignment="1">
      <alignment horizontal="left" vertical="center" shrinkToFit="1"/>
    </xf>
    <xf numFmtId="179" fontId="22" fillId="0" borderId="0" xfId="0" applyNumberFormat="1" applyFont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 shrinkToFit="1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8" fillId="0" borderId="0" xfId="0" applyFont="1" applyBorder="1" applyAlignment="1">
      <alignment horizontal="left" vertical="center"/>
    </xf>
  </cellXfs>
  <cellStyles count="43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연결된 셀" xfId="32" builtinId="24" customBuiltin="1"/>
    <cellStyle name="요약" xfId="33" builtinId="25" customBuiltin="1"/>
    <cellStyle name="입력" xfId="34" builtinId="20" customBuiltin="1"/>
    <cellStyle name="제목" xfId="35" builtinId="15" customBuiltin="1"/>
    <cellStyle name="제목 1" xfId="36" builtinId="16" customBuiltin="1"/>
    <cellStyle name="제목 2" xfId="37" builtinId="17" customBuiltin="1"/>
    <cellStyle name="제목 3" xfId="38" builtinId="18" customBuiltin="1"/>
    <cellStyle name="제목 4" xfId="39" builtinId="19" customBuiltin="1"/>
    <cellStyle name="좋음" xfId="40" builtinId="26" customBuiltin="1"/>
    <cellStyle name="출력" xfId="41" builtinId="21" customBuiltin="1"/>
    <cellStyle name="통화 [0]" xfId="42" builtinId="7"/>
    <cellStyle name="표준" xfId="0" builtinId="0"/>
  </cellStyles>
  <dxfs count="0"/>
  <tableStyles count="0" defaultTableStyle="TableStyleMedium9" defaultPivotStyle="PivotStyleLight16"/>
  <colors>
    <mruColors>
      <color rgb="FF0000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1</xdr:row>
      <xdr:rowOff>476250</xdr:rowOff>
    </xdr:from>
    <xdr:to>
      <xdr:col>7</xdr:col>
      <xdr:colOff>1123950</xdr:colOff>
      <xdr:row>1</xdr:row>
      <xdr:rowOff>485775</xdr:rowOff>
    </xdr:to>
    <xdr:cxnSp macro="">
      <xdr:nvCxnSpPr>
        <xdr:cNvPr id="2" name="직선 연결선 1"/>
        <xdr:cNvCxnSpPr/>
      </xdr:nvCxnSpPr>
      <xdr:spPr>
        <a:xfrm>
          <a:off x="1990725" y="723900"/>
          <a:ext cx="2457450" cy="9525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</xdr:colOff>
      <xdr:row>1</xdr:row>
      <xdr:rowOff>481853</xdr:rowOff>
    </xdr:from>
    <xdr:to>
      <xdr:col>9</xdr:col>
      <xdr:colOff>257734</xdr:colOff>
      <xdr:row>1</xdr:row>
      <xdr:rowOff>483315</xdr:rowOff>
    </xdr:to>
    <xdr:cxnSp macro="">
      <xdr:nvCxnSpPr>
        <xdr:cNvPr id="3" name="직선 연결선 2"/>
        <xdr:cNvCxnSpPr/>
      </xdr:nvCxnSpPr>
      <xdr:spPr>
        <a:xfrm flipV="1">
          <a:off x="2129588" y="829235"/>
          <a:ext cx="2442411" cy="1462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view="pageBreakPreview" topLeftCell="A10" zoomScaleSheetLayoutView="100" workbookViewId="0">
      <selection activeCell="A26" sqref="A26"/>
    </sheetView>
  </sheetViews>
  <sheetFormatPr defaultRowHeight="13.5" x14ac:dyDescent="0.15"/>
  <cols>
    <col min="1" max="1" width="12.77734375" customWidth="1"/>
    <col min="2" max="2" width="2" customWidth="1"/>
    <col min="4" max="7" width="3.77734375" customWidth="1"/>
    <col min="8" max="8" width="17.77734375" customWidth="1"/>
    <col min="9" max="9" width="5.77734375" customWidth="1"/>
    <col min="10" max="10" width="13.77734375" customWidth="1"/>
    <col min="11" max="11" width="10.77734375" hidden="1" customWidth="1"/>
    <col min="12" max="17" width="6.6640625" style="43" hidden="1" customWidth="1"/>
  </cols>
  <sheetData>
    <row r="1" spans="1:17" ht="20.100000000000001" customHeight="1" thickBot="1" x14ac:dyDescent="0.2">
      <c r="A1" s="66" t="s">
        <v>37</v>
      </c>
      <c r="L1" s="10"/>
      <c r="M1" s="11"/>
      <c r="N1" s="11"/>
      <c r="O1" s="12"/>
      <c r="P1" s="12"/>
      <c r="Q1" s="11"/>
    </row>
    <row r="2" spans="1:17" ht="39.950000000000003" customHeight="1" thickBot="1" x14ac:dyDescent="0.2">
      <c r="A2" s="80" t="s">
        <v>31</v>
      </c>
      <c r="B2" s="80"/>
      <c r="C2" s="80"/>
      <c r="D2" s="80"/>
      <c r="E2" s="80"/>
      <c r="F2" s="80"/>
      <c r="G2" s="80"/>
      <c r="H2" s="80"/>
      <c r="I2" s="81"/>
      <c r="J2" s="81"/>
      <c r="L2" s="82">
        <f>C6</f>
        <v>0</v>
      </c>
      <c r="M2" s="83"/>
      <c r="N2" s="83"/>
      <c r="O2" s="83"/>
      <c r="P2" s="83"/>
      <c r="Q2" s="84"/>
    </row>
    <row r="3" spans="1:17" ht="20.100000000000001" customHeight="1" thickBot="1" x14ac:dyDescent="0.2">
      <c r="A3" s="6"/>
      <c r="B3" s="6"/>
      <c r="C3" s="6"/>
      <c r="D3" s="6"/>
      <c r="E3" s="6"/>
      <c r="F3" s="6"/>
      <c r="G3" s="6"/>
      <c r="H3" s="6"/>
      <c r="I3" s="5"/>
      <c r="J3" s="5"/>
      <c r="L3" s="85" t="e">
        <f>("일금"&amp;#REF!&amp;#REF!&amp;Q4&amp;Q5&amp;Q6&amp;Q7&amp;Q8&amp;Q9&amp;Q10&amp;Q11&amp;Q12&amp;Q13&amp;Q14&amp;"원")</f>
        <v>#REF!</v>
      </c>
      <c r="M3" s="86"/>
      <c r="N3" s="86"/>
      <c r="O3" s="86"/>
      <c r="P3" s="86"/>
      <c r="Q3" s="87"/>
    </row>
    <row r="4" spans="1:17" ht="20.100000000000001" customHeight="1" x14ac:dyDescent="0.15">
      <c r="A4" s="1"/>
      <c r="B4" s="1"/>
      <c r="C4" s="1"/>
      <c r="D4" s="1"/>
      <c r="E4" s="1"/>
      <c r="F4" s="1"/>
      <c r="G4" s="3"/>
      <c r="H4" s="4"/>
      <c r="I4" s="8"/>
      <c r="J4" s="8"/>
      <c r="L4" s="19" t="s">
        <v>5</v>
      </c>
      <c r="M4" s="16" t="str">
        <f>IF(L$2&lt;10000000000,"",MID((RIGHT(L$2,11)),1,1))</f>
        <v/>
      </c>
      <c r="N4" s="17" t="str">
        <f>IF(M4="1","일백",IF(M4="2","이백",IF(M4="3","삼백",IF(M4="4","사백",IF(M4="5","오백","")))))</f>
        <v/>
      </c>
      <c r="O4" s="17" t="str">
        <f>IF(M4="6","육백",IF(M4="7","칠백",IF(M4="8","팔백",IF(M4="9","구백",""))))</f>
        <v/>
      </c>
      <c r="P4" s="17" t="str">
        <f>IF(AND(NOT(M4="0"),M5="0",M6="0"),"억","")</f>
        <v/>
      </c>
      <c r="Q4" s="18" t="str">
        <f t="shared" ref="Q4:Q14" si="0">(N4&amp;O4&amp;P4)</f>
        <v/>
      </c>
    </row>
    <row r="5" spans="1:17" ht="27.95" customHeight="1" x14ac:dyDescent="0.15">
      <c r="A5" s="68" t="s">
        <v>24</v>
      </c>
      <c r="B5" s="68"/>
      <c r="C5" s="73"/>
      <c r="D5" s="73"/>
      <c r="E5" s="73"/>
      <c r="F5" s="73"/>
      <c r="G5" s="73"/>
      <c r="H5" s="70"/>
      <c r="I5" s="70"/>
      <c r="J5" s="70"/>
      <c r="L5" s="20" t="s">
        <v>6</v>
      </c>
      <c r="M5" s="16" t="str">
        <f>IF(L$2&lt;1000000000,"",MID((RIGHT(L$2,10)),1,1))</f>
        <v/>
      </c>
      <c r="N5" s="17" t="str">
        <f>IF(M5="1","일십",IF(M5="2","이십",IF(M5="3","삼십",IF(M5="4","사십",IF(M5="5","오십","")))))</f>
        <v/>
      </c>
      <c r="O5" s="17" t="str">
        <f>IF(M5="6","육십",IF(M5="7","칠십",IF(M5="8","팔십",IF(M5="9","구십",""))))</f>
        <v/>
      </c>
      <c r="P5" s="17" t="str">
        <f>IF(AND(NOT(M5="0"),M6="0"),"억","")</f>
        <v/>
      </c>
      <c r="Q5" s="18" t="str">
        <f t="shared" si="0"/>
        <v/>
      </c>
    </row>
    <row r="6" spans="1:17" ht="27.95" customHeight="1" x14ac:dyDescent="0.15">
      <c r="A6" s="68" t="s">
        <v>23</v>
      </c>
      <c r="B6" s="68"/>
      <c r="C6" s="88">
        <v>0</v>
      </c>
      <c r="D6" s="88"/>
      <c r="E6" s="89"/>
      <c r="F6" s="90" t="str">
        <f>"(금"&amp;NUMBERSTRING(C6,1)&amp;"원)"</f>
        <v>(금영원)</v>
      </c>
      <c r="G6" s="90"/>
      <c r="H6" s="90"/>
      <c r="I6" s="90"/>
      <c r="J6" s="90"/>
      <c r="K6" s="90"/>
      <c r="L6" s="21" t="s">
        <v>7</v>
      </c>
      <c r="M6" s="16" t="str">
        <f>IF(L$2&lt;100000000,"",MID((RIGHT(L$2,9)),1,1))</f>
        <v/>
      </c>
      <c r="N6" s="17" t="str">
        <f>IF(M6="1","일억",IF(M6="2","이억",IF(M6="3","삼억",IF(M6="4","사억",IF(M6="5","오억","")))))</f>
        <v/>
      </c>
      <c r="O6" s="17" t="str">
        <f>IF(M6="6","육억",IF(M6="7","칠억",IF(M6="8","팔억",IF(M6="9","구억",""))))</f>
        <v/>
      </c>
      <c r="P6" s="22"/>
      <c r="Q6" s="18" t="str">
        <f t="shared" si="0"/>
        <v/>
      </c>
    </row>
    <row r="7" spans="1:17" ht="27.95" customHeight="1" x14ac:dyDescent="0.15">
      <c r="A7" s="68" t="s">
        <v>20</v>
      </c>
      <c r="B7" s="68"/>
      <c r="C7" s="67" t="str">
        <f>준공계!C12</f>
        <v xml:space="preserve">   년    월    일</v>
      </c>
      <c r="D7" s="74"/>
      <c r="E7" s="74"/>
      <c r="F7" s="74"/>
      <c r="G7" s="74"/>
      <c r="H7" s="60"/>
      <c r="I7" s="60"/>
      <c r="J7" s="60"/>
      <c r="L7" s="23" t="s">
        <v>8</v>
      </c>
      <c r="M7" s="16" t="str">
        <f>IF(L$2&lt;10000000,"",MID((RIGHT(L$2,8)),1,1))</f>
        <v/>
      </c>
      <c r="N7" s="17" t="str">
        <f>IF(M7="1","일천",IF(M7="2","이천",IF(M7="3","삼천",IF(M7="4","사천",IF(M7="5","오천","")))))</f>
        <v/>
      </c>
      <c r="O7" s="17" t="str">
        <f>IF(M7="6","육천",IF(M7="7","칠천",IF(M7="8","팔천",IF(M7="9","구천",""))))</f>
        <v/>
      </c>
      <c r="P7" s="17" t="str">
        <f>IF(AND(NOT(M7="0"),M8="0",M9="0",M10="0"),"만","")</f>
        <v/>
      </c>
      <c r="Q7" s="18" t="str">
        <f t="shared" si="0"/>
        <v/>
      </c>
    </row>
    <row r="8" spans="1:17" ht="27.95" customHeight="1" x14ac:dyDescent="0.15">
      <c r="A8" s="68" t="s">
        <v>21</v>
      </c>
      <c r="B8" s="68"/>
      <c r="C8" s="67" t="str">
        <f>준공계!C13</f>
        <v xml:space="preserve">   년    월    일</v>
      </c>
      <c r="D8" s="67"/>
      <c r="E8" s="67"/>
      <c r="F8" s="67"/>
      <c r="G8" s="67"/>
      <c r="H8" s="60"/>
      <c r="I8" s="60"/>
      <c r="J8" s="60"/>
      <c r="L8" s="24" t="s">
        <v>9</v>
      </c>
      <c r="M8" s="16" t="str">
        <f>IF(L2&lt;1000000,"",MID((RIGHT(L2,7)),1,1))</f>
        <v/>
      </c>
      <c r="N8" s="17" t="str">
        <f>IF(M8="1","일백",IF(M8="2","이백",IF(M8="3","삼백",IF(M8="4","사백",IF(M8="5","오백","")))))</f>
        <v/>
      </c>
      <c r="O8" s="17" t="str">
        <f>IF(M8="6","육백",IF(M8="7","칠백",IF(M8="8","팔백",IF(M8="9","구백",""))))</f>
        <v/>
      </c>
      <c r="P8" s="17" t="str">
        <f>IF(AND(NOT(M8="0"),M9="0",M10="0"),"만","")</f>
        <v/>
      </c>
      <c r="Q8" s="18" t="str">
        <f t="shared" si="0"/>
        <v/>
      </c>
    </row>
    <row r="9" spans="1:17" ht="27.95" customHeight="1" x14ac:dyDescent="0.15">
      <c r="A9" s="68" t="s">
        <v>28</v>
      </c>
      <c r="B9" s="68"/>
      <c r="C9" s="67" t="str">
        <f>준공계!C14</f>
        <v xml:space="preserve">   년    월    일</v>
      </c>
      <c r="D9" s="74"/>
      <c r="E9" s="74"/>
      <c r="F9" s="74"/>
      <c r="G9" s="74"/>
      <c r="H9" s="60"/>
      <c r="I9" s="60"/>
      <c r="J9" s="60"/>
      <c r="L9" s="25" t="s">
        <v>10</v>
      </c>
      <c r="M9" s="16" t="str">
        <f>IF(L2&lt;100000,"",MID((RIGHT(L2,6)),1,1))</f>
        <v/>
      </c>
      <c r="N9" s="17" t="str">
        <f>IF(M9="1","일십",IF(M9="2","이십",IF(M9="3","삼십",IF(M9="4","사십",IF(M9="5","오십","")))))</f>
        <v/>
      </c>
      <c r="O9" s="17" t="str">
        <f>IF(M9="6","육십",IF(M9="7","칠십",IF(M9="8","팔십",IF(M9="9","구십",""))))</f>
        <v/>
      </c>
      <c r="P9" s="17" t="str">
        <f>IF(AND(NOT(M9="0"),M10="0"),"만","")</f>
        <v/>
      </c>
      <c r="Q9" s="18" t="str">
        <f t="shared" si="0"/>
        <v/>
      </c>
    </row>
    <row r="10" spans="1:17" ht="27.95" customHeight="1" x14ac:dyDescent="0.15">
      <c r="A10" s="68" t="s">
        <v>22</v>
      </c>
      <c r="B10" s="68"/>
      <c r="C10" s="67" t="s">
        <v>27</v>
      </c>
      <c r="D10" s="74"/>
      <c r="E10" s="74"/>
      <c r="F10" s="74"/>
      <c r="G10" s="74"/>
      <c r="H10" s="60"/>
      <c r="I10" s="60"/>
      <c r="J10" s="60"/>
      <c r="L10" s="26" t="s">
        <v>11</v>
      </c>
      <c r="M10" s="16" t="str">
        <f>IF(L2&lt;10000,"",MID((RIGHT(L2,5)),1,1))</f>
        <v/>
      </c>
      <c r="N10" s="17" t="str">
        <f>IF(M10="1","일만",IF(M10="2","이만",IF(M10="3","삼만",IF(M10="4","사만",IF(M10="5","오만","")))))</f>
        <v/>
      </c>
      <c r="O10" s="17" t="str">
        <f>IF(M10="6","육만",IF(M10="7","칠만",IF(M10="8","팔만",IF(M10="9","구만",""))))</f>
        <v/>
      </c>
      <c r="P10" s="17"/>
      <c r="Q10" s="18" t="str">
        <f t="shared" si="0"/>
        <v/>
      </c>
    </row>
    <row r="11" spans="1:17" ht="20.100000000000001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L11" s="27" t="s">
        <v>12</v>
      </c>
      <c r="M11" s="16" t="str">
        <f>IF(L2&lt;1000,"",MID((RIGHT(L2,4)),1,1))</f>
        <v/>
      </c>
      <c r="N11" s="17" t="str">
        <f>IF(M11="1","일천",IF(M11="2","이천",IF(M11="3","삼천",IF(M11="4","사천",IF(M11="5","오천","")))))</f>
        <v/>
      </c>
      <c r="O11" s="17" t="str">
        <f>IF(M11="6","육천",IF(M11="7","칠천",IF(M11="8","팔천",IF(M11="9","구천",""))))</f>
        <v/>
      </c>
      <c r="P11" s="17"/>
      <c r="Q11" s="18" t="str">
        <f t="shared" si="0"/>
        <v/>
      </c>
    </row>
    <row r="12" spans="1:17" ht="30" customHeight="1" x14ac:dyDescent="0.15">
      <c r="A12" s="68" t="s">
        <v>33</v>
      </c>
      <c r="B12" s="68"/>
      <c r="C12" s="68"/>
      <c r="D12" s="68"/>
      <c r="E12" s="68"/>
      <c r="F12" s="68"/>
      <c r="G12" s="68"/>
      <c r="H12" s="68"/>
      <c r="I12" s="78"/>
      <c r="J12" s="78"/>
      <c r="L12" s="28" t="s">
        <v>13</v>
      </c>
      <c r="M12" s="16" t="str">
        <f>IF(L2&lt;100,"",MID((RIGHT(L2,3)),1,1))</f>
        <v/>
      </c>
      <c r="N12" s="17" t="str">
        <f>IF(M12="1","일백",IF(M12="2","이백",IF(M12="3","삼백",IF(M12="4","사백",IF(M12="5","오백","")))))</f>
        <v/>
      </c>
      <c r="O12" s="17" t="str">
        <f>IF(M12="6","육백",IF(M12="7","칠백",IF(M12="8","팔백",IF(M12="9","구백",""))))</f>
        <v/>
      </c>
      <c r="P12" s="17"/>
      <c r="Q12" s="18" t="str">
        <f t="shared" si="0"/>
        <v/>
      </c>
    </row>
    <row r="13" spans="1:17" ht="30" customHeight="1" x14ac:dyDescent="0.15">
      <c r="A13" s="68" t="s">
        <v>34</v>
      </c>
      <c r="B13" s="68"/>
      <c r="C13" s="68"/>
      <c r="D13" s="68"/>
      <c r="E13" s="68"/>
      <c r="F13" s="68"/>
      <c r="G13" s="68"/>
      <c r="H13" s="68"/>
      <c r="I13" s="78"/>
      <c r="J13" s="78"/>
      <c r="L13" s="29" t="s">
        <v>14</v>
      </c>
      <c r="M13" s="16" t="str">
        <f>IF(L2&lt;10,"",MID((RIGHT(L2,2)),1,1))</f>
        <v/>
      </c>
      <c r="N13" s="17" t="str">
        <f>IF(M13="1","일십",IF(M13="2","이십",IF(M13="3","삼십",IF(M13="4","사십",IF(M13="5","오십","")))))</f>
        <v/>
      </c>
      <c r="O13" s="17" t="str">
        <f>IF(M13="6","육십",IF(M13="7","칠십",IF(M13="8","팔십",IF(M13="9","구십",""))))</f>
        <v/>
      </c>
      <c r="P13" s="30"/>
      <c r="Q13" s="18" t="str">
        <f t="shared" si="0"/>
        <v/>
      </c>
    </row>
    <row r="14" spans="1:17" ht="30" customHeight="1" x14ac:dyDescent="0.15">
      <c r="A14" s="68" t="s">
        <v>35</v>
      </c>
      <c r="B14" s="68"/>
      <c r="C14" s="68"/>
      <c r="D14" s="68"/>
      <c r="E14" s="68"/>
      <c r="F14" s="68"/>
      <c r="G14" s="68"/>
      <c r="H14" s="68"/>
      <c r="I14" s="78"/>
      <c r="J14" s="78"/>
      <c r="L14" s="31" t="s">
        <v>0</v>
      </c>
      <c r="M14" s="16" t="str">
        <f>IF(RIGHT(L2,1)="","빵",MID((RIGHT(L2,1)),1,1))</f>
        <v>0</v>
      </c>
      <c r="N14" s="17" t="str">
        <f>IF(M14="1","일",IF(M14="2","이",IF(M14="3","삼",IF(M14="4","사",IF(M14="5","오","")))))</f>
        <v/>
      </c>
      <c r="O14" s="17" t="str">
        <f>IF(M14="6","육",IF(M14="7","칠",IF(M14="8","팔",IF(M14="9","구",""))))</f>
        <v/>
      </c>
      <c r="P14" s="30"/>
      <c r="Q14" s="18" t="str">
        <f t="shared" si="0"/>
        <v/>
      </c>
    </row>
    <row r="15" spans="1:17" ht="30" customHeight="1" x14ac:dyDescent="0.15">
      <c r="A15" s="64" t="s">
        <v>36</v>
      </c>
      <c r="B15" s="64"/>
      <c r="C15" s="64"/>
      <c r="D15" s="64"/>
      <c r="E15" s="64"/>
      <c r="F15" s="64"/>
      <c r="G15" s="64"/>
      <c r="H15" s="64"/>
      <c r="I15" s="65"/>
      <c r="J15" s="65"/>
      <c r="L15" s="32"/>
      <c r="M15" s="32"/>
      <c r="N15" s="32"/>
      <c r="O15" s="32">
        <v>5</v>
      </c>
      <c r="P15" s="33"/>
      <c r="Q15" s="33"/>
    </row>
    <row r="16" spans="1:17" ht="30" customHeight="1" x14ac:dyDescent="0.15">
      <c r="A16" s="59"/>
      <c r="B16" s="59"/>
      <c r="C16" s="59"/>
      <c r="D16" s="59"/>
      <c r="E16" s="59"/>
      <c r="F16" s="59"/>
      <c r="G16" s="59"/>
      <c r="H16" s="59"/>
      <c r="I16" s="60"/>
      <c r="J16" s="60"/>
      <c r="L16" s="32"/>
      <c r="M16" s="32"/>
      <c r="N16" s="32"/>
      <c r="O16" s="32"/>
      <c r="P16" s="33"/>
      <c r="Q16" s="33"/>
    </row>
    <row r="17" spans="1:17" ht="30" customHeight="1" x14ac:dyDescent="0.15">
      <c r="A17" s="2"/>
      <c r="B17" s="2"/>
      <c r="C17" s="71" t="str">
        <f>C10</f>
        <v xml:space="preserve">   년    월    일</v>
      </c>
      <c r="D17" s="72"/>
      <c r="E17" s="72"/>
      <c r="F17" s="72"/>
      <c r="G17" s="72"/>
      <c r="H17" s="72"/>
      <c r="I17" s="2"/>
      <c r="J17" s="2"/>
      <c r="L17" s="33"/>
      <c r="M17" s="33"/>
      <c r="N17" s="33"/>
      <c r="O17" s="33"/>
      <c r="P17" s="33"/>
      <c r="Q17" s="33"/>
    </row>
    <row r="18" spans="1:17" ht="30" customHeight="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L18" s="34"/>
      <c r="M18" s="35"/>
      <c r="N18" s="35"/>
      <c r="O18" s="36"/>
      <c r="P18" s="36"/>
      <c r="Q18" s="35"/>
    </row>
    <row r="19" spans="1:17" ht="24.95" customHeight="1" x14ac:dyDescent="0.15">
      <c r="A19" s="47" t="s">
        <v>26</v>
      </c>
      <c r="B19" s="73"/>
      <c r="C19" s="70"/>
      <c r="D19" s="70"/>
      <c r="E19" s="70"/>
      <c r="F19" s="70"/>
      <c r="G19" s="70"/>
      <c r="H19" s="70"/>
      <c r="I19" s="79"/>
      <c r="J19" s="79"/>
      <c r="L19" s="37"/>
      <c r="M19" s="37"/>
      <c r="N19" s="37"/>
      <c r="O19" s="37"/>
      <c r="P19" s="37"/>
      <c r="Q19" s="37"/>
    </row>
    <row r="20" spans="1:17" ht="24.95" customHeight="1" x14ac:dyDescent="0.15">
      <c r="A20" s="47" t="s">
        <v>1</v>
      </c>
      <c r="B20" s="73"/>
      <c r="C20" s="74"/>
      <c r="D20" s="74"/>
      <c r="E20" s="74"/>
      <c r="F20" s="74"/>
      <c r="G20" s="74"/>
      <c r="H20" s="61"/>
      <c r="I20" s="45"/>
      <c r="J20" s="45"/>
      <c r="L20" s="38"/>
      <c r="M20" s="38"/>
      <c r="N20" s="38"/>
      <c r="O20" s="38"/>
      <c r="P20" s="38"/>
      <c r="Q20" s="38"/>
    </row>
    <row r="21" spans="1:17" ht="24.95" customHeight="1" x14ac:dyDescent="0.15">
      <c r="A21" s="47" t="s">
        <v>25</v>
      </c>
      <c r="B21" s="69"/>
      <c r="C21" s="69"/>
      <c r="D21" s="70"/>
      <c r="E21" s="70"/>
      <c r="F21" s="70"/>
      <c r="G21" s="61"/>
      <c r="H21" s="61"/>
      <c r="I21" s="45"/>
      <c r="J21" s="45"/>
      <c r="L21" s="39"/>
      <c r="M21" s="40" t="str">
        <f>IF(L$47&lt;1000000000000,"",MID((RIGHT(L$47,13)),1,1))</f>
        <v/>
      </c>
      <c r="N21" s="41" t="str">
        <f>IF(M21="1","일조",IF(M21="2","이조",IF(M21="3","삼조",IF(M21="4","사조",IF(M21="5","오조","")))))</f>
        <v/>
      </c>
      <c r="O21" s="41" t="str">
        <f>IF(M21="6","육조",IF(M21="7","칠조",IF(M21="8","팔조",IF(M21="9","구조",""))))</f>
        <v/>
      </c>
      <c r="P21" s="41"/>
      <c r="Q21" s="42" t="str">
        <f>(N21&amp;O21&amp;P21)</f>
        <v/>
      </c>
    </row>
    <row r="22" spans="1:17" ht="24.95" customHeight="1" x14ac:dyDescent="0.15">
      <c r="A22" s="47" t="s">
        <v>2</v>
      </c>
      <c r="B22" s="73"/>
      <c r="C22" s="73"/>
      <c r="D22" s="45" t="s">
        <v>19</v>
      </c>
      <c r="E22" s="45"/>
      <c r="F22" s="45"/>
      <c r="G22" s="45"/>
      <c r="H22" s="45"/>
      <c r="I22" s="45"/>
      <c r="J22" s="45"/>
      <c r="L22" s="39"/>
      <c r="M22" s="40" t="str">
        <f>IF(L$47&lt;100000000000,"",MID((RIGHT(L$47,12)),1,1))</f>
        <v/>
      </c>
      <c r="N22" s="41" t="str">
        <f>IF(M22="1","일천",IF(M22="2","이천",IF(M22="3","삼천",IF(M22="4","사천",IF(M22="5","오천","")))))</f>
        <v/>
      </c>
      <c r="O22" s="41" t="str">
        <f>IF(M22="6","육천",IF(M22="7","칠천",IF(M22="8","팔천",IF(M22="9","구천",""))))</f>
        <v/>
      </c>
      <c r="P22" s="41"/>
      <c r="Q22" s="42"/>
    </row>
    <row r="23" spans="1:17" ht="24.95" customHeight="1" x14ac:dyDescent="0.15">
      <c r="A23" s="8"/>
      <c r="B23" s="44"/>
      <c r="C23" s="44"/>
      <c r="D23" s="9"/>
      <c r="E23" s="9"/>
      <c r="F23" s="9"/>
      <c r="G23" s="9"/>
      <c r="H23" s="9"/>
      <c r="I23" s="9"/>
      <c r="J23" s="9"/>
      <c r="L23" s="39"/>
      <c r="M23" s="40"/>
      <c r="N23" s="41"/>
      <c r="O23" s="41"/>
      <c r="P23" s="41"/>
      <c r="Q23" s="42"/>
    </row>
    <row r="24" spans="1:17" ht="24.95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L24" s="39"/>
      <c r="M24" s="40" t="str">
        <f>IF(L$47&lt;10000000000,"",MID((RIGHT(L$47,11)),1,1))</f>
        <v/>
      </c>
      <c r="N24" s="41" t="str">
        <f>IF(M24="1","일백",IF(M24="2","이백",IF(M24="3","삼백",IF(M24="4","사백",IF(M24="5","오백","")))))</f>
        <v/>
      </c>
      <c r="O24" s="41" t="str">
        <f>IF(M24="6","육백",IF(M24="7","칠백",IF(M24="8","팔백",IF(M24="9","구백",""))))</f>
        <v/>
      </c>
      <c r="P24" s="41"/>
      <c r="Q24" s="42" t="str">
        <f>(N24&amp;O24&amp;P24)</f>
        <v/>
      </c>
    </row>
    <row r="25" spans="1:17" ht="30" customHeight="1" x14ac:dyDescent="0.15">
      <c r="A25" s="75" t="s">
        <v>39</v>
      </c>
      <c r="B25" s="76"/>
      <c r="C25" s="76"/>
      <c r="D25" s="76"/>
      <c r="E25" s="76"/>
      <c r="F25" s="77"/>
      <c r="G25" s="77"/>
      <c r="H25" s="77"/>
      <c r="I25" s="77"/>
      <c r="J25" s="77"/>
    </row>
  </sheetData>
  <mergeCells count="25">
    <mergeCell ref="A6:B6"/>
    <mergeCell ref="C6:E6"/>
    <mergeCell ref="A7:B7"/>
    <mergeCell ref="C7:G7"/>
    <mergeCell ref="F6:K6"/>
    <mergeCell ref="A2:J2"/>
    <mergeCell ref="L2:Q2"/>
    <mergeCell ref="L3:Q3"/>
    <mergeCell ref="A5:B5"/>
    <mergeCell ref="C5:J5"/>
    <mergeCell ref="A25:J25"/>
    <mergeCell ref="A12:J12"/>
    <mergeCell ref="A13:J13"/>
    <mergeCell ref="B20:G20"/>
    <mergeCell ref="B19:J19"/>
    <mergeCell ref="A14:J14"/>
    <mergeCell ref="C8:G8"/>
    <mergeCell ref="A8:B8"/>
    <mergeCell ref="B21:F21"/>
    <mergeCell ref="C17:H17"/>
    <mergeCell ref="B22:C22"/>
    <mergeCell ref="A9:B9"/>
    <mergeCell ref="C9:G9"/>
    <mergeCell ref="C10:G10"/>
    <mergeCell ref="A10:B10"/>
  </mergeCells>
  <phoneticPr fontId="2" type="noConversion"/>
  <printOptions verticalCentered="1"/>
  <pageMargins left="0.67" right="0.61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abSelected="1" view="pageBreakPreview" zoomScale="85" zoomScaleSheetLayoutView="85" workbookViewId="0">
      <selection activeCell="A2" sqref="A2:K2"/>
    </sheetView>
  </sheetViews>
  <sheetFormatPr defaultRowHeight="13.5" x14ac:dyDescent="0.15"/>
  <cols>
    <col min="1" max="1" width="12.77734375" customWidth="1"/>
    <col min="2" max="2" width="1.33203125" customWidth="1"/>
    <col min="3" max="3" width="10.77734375" customWidth="1"/>
    <col min="4" max="7" width="3.77734375" customWidth="1"/>
    <col min="8" max="8" width="2.77734375" customWidth="1"/>
    <col min="9" max="9" width="7.5546875" customWidth="1"/>
    <col min="10" max="11" width="13.77734375" customWidth="1"/>
    <col min="12" max="17" width="6.6640625" style="43" hidden="1" customWidth="1"/>
    <col min="18" max="18" width="8.88671875" hidden="1" customWidth="1"/>
  </cols>
  <sheetData>
    <row r="1" spans="1:21" ht="27" customHeight="1" thickBot="1" x14ac:dyDescent="0.2">
      <c r="A1" s="66" t="s">
        <v>38</v>
      </c>
      <c r="L1" s="10"/>
      <c r="M1" s="11"/>
      <c r="N1" s="11"/>
      <c r="O1" s="12"/>
      <c r="P1" s="12"/>
      <c r="Q1" s="11"/>
    </row>
    <row r="2" spans="1:21" ht="39.950000000000003" customHeight="1" thickBot="1" x14ac:dyDescent="0.2">
      <c r="A2" s="80" t="s">
        <v>32</v>
      </c>
      <c r="B2" s="80"/>
      <c r="C2" s="80"/>
      <c r="D2" s="80"/>
      <c r="E2" s="80"/>
      <c r="F2" s="80"/>
      <c r="G2" s="80"/>
      <c r="H2" s="80"/>
      <c r="I2" s="80"/>
      <c r="J2" s="81"/>
      <c r="K2" s="81"/>
      <c r="L2" s="82">
        <f>C11</f>
        <v>0</v>
      </c>
      <c r="M2" s="83"/>
      <c r="N2" s="83"/>
      <c r="O2" s="83"/>
      <c r="P2" s="83"/>
      <c r="Q2" s="84"/>
    </row>
    <row r="3" spans="1:21" ht="9.9499999999999993" customHeight="1" thickBot="1" x14ac:dyDescent="0.2">
      <c r="A3" s="6"/>
      <c r="B3" s="6"/>
      <c r="C3" s="6"/>
      <c r="D3" s="6"/>
      <c r="E3" s="6"/>
      <c r="F3" s="6"/>
      <c r="G3" s="6"/>
      <c r="H3" s="6"/>
      <c r="I3" s="49"/>
      <c r="J3" s="5"/>
      <c r="K3" s="5"/>
      <c r="L3" s="85" t="e">
        <f>("일금"&amp;Q4&amp;Q5&amp;Q8&amp;Q10&amp;Q11&amp;Q12&amp;Q13&amp;Q14&amp;Q16&amp;Q17&amp;Q19&amp;#REF!&amp;Q20&amp;Q21&amp;"원")</f>
        <v>#REF!</v>
      </c>
      <c r="M3" s="86"/>
      <c r="N3" s="86"/>
      <c r="O3" s="86"/>
      <c r="P3" s="86"/>
      <c r="Q3" s="87"/>
    </row>
    <row r="4" spans="1:21" ht="30" customHeight="1" x14ac:dyDescent="0.15">
      <c r="A4" s="1"/>
      <c r="B4" s="1"/>
      <c r="C4" s="1"/>
      <c r="D4" s="1"/>
      <c r="E4" s="1"/>
      <c r="F4" s="1"/>
      <c r="G4" s="3"/>
      <c r="H4" s="100"/>
      <c r="I4" s="100"/>
      <c r="J4" s="100"/>
      <c r="K4" s="100"/>
      <c r="L4" s="56" t="s">
        <v>3</v>
      </c>
      <c r="M4" s="13" t="str">
        <f>IF(L$2&lt;1000000000000,"",MID((RIGHT(L$2,13)),1,1))</f>
        <v/>
      </c>
      <c r="N4" s="14" t="str">
        <f>IF(M4="1","일조",IF(M4="2","이조",IF(M4="3","삼조",IF(M4="4","사조",IF(M4="5","오조","")))))</f>
        <v/>
      </c>
      <c r="O4" s="14" t="str">
        <f>IF(M4="6","육조",IF(M4="7","칠조",IF(M4="8","팔조",IF(M4="9","구조",""))))</f>
        <v/>
      </c>
      <c r="P4" s="14"/>
      <c r="Q4" s="15" t="str">
        <f t="shared" ref="Q4:Q19" si="0">(N4&amp;O4&amp;P4)</f>
        <v/>
      </c>
    </row>
    <row r="5" spans="1:21" ht="30" hidden="1" customHeight="1" x14ac:dyDescent="0.15">
      <c r="A5" s="1"/>
      <c r="B5" s="1"/>
      <c r="C5" s="1"/>
      <c r="D5" s="1"/>
      <c r="E5" s="1"/>
      <c r="F5" s="1"/>
      <c r="G5" s="3"/>
      <c r="H5" s="91"/>
      <c r="I5" s="91"/>
      <c r="J5" s="48"/>
      <c r="K5" s="48"/>
      <c r="L5" s="53" t="s">
        <v>4</v>
      </c>
      <c r="M5" s="16" t="str">
        <f>IF(L$2&lt;100000000000,"",MID((RIGHT(L$2,12)),1,1))</f>
        <v/>
      </c>
      <c r="N5" s="17" t="str">
        <f>IF(M5="1","일천",IF(M5="2","이천",IF(M5="3","삼천",IF(M5="4","사천",IF(M5="5","오천","")))))</f>
        <v/>
      </c>
      <c r="O5" s="17" t="str">
        <f>IF(M5="6","육천",IF(M5="7","칠천",IF(M5="8","팔천",IF(M5="9","구천",""))))</f>
        <v/>
      </c>
      <c r="P5" s="17" t="str">
        <f>IF(AND(NOT(M5="0"),M8="0",M10="0",M11="0"),"억","")</f>
        <v/>
      </c>
      <c r="Q5" s="18" t="str">
        <f t="shared" si="0"/>
        <v/>
      </c>
    </row>
    <row r="6" spans="1:21" ht="11.25" hidden="1" customHeight="1" x14ac:dyDescent="0.15">
      <c r="A6" s="1"/>
      <c r="B6" s="1"/>
      <c r="C6" s="1"/>
      <c r="D6" s="1"/>
      <c r="E6" s="1"/>
      <c r="F6" s="1"/>
      <c r="G6" s="3"/>
      <c r="H6" s="48"/>
      <c r="I6" s="48"/>
      <c r="J6" s="48"/>
      <c r="K6" s="48"/>
      <c r="L6" s="53"/>
      <c r="M6" s="16"/>
      <c r="N6" s="17"/>
      <c r="O6" s="17"/>
      <c r="P6" s="17"/>
      <c r="Q6" s="18"/>
    </row>
    <row r="7" spans="1:21" ht="30" hidden="1" customHeight="1" x14ac:dyDescent="0.15">
      <c r="A7" s="1"/>
      <c r="B7" s="1"/>
      <c r="C7" s="1"/>
      <c r="D7" s="1"/>
      <c r="E7" s="1"/>
      <c r="F7" s="1"/>
      <c r="G7" s="3"/>
      <c r="H7" s="51"/>
      <c r="I7" s="96"/>
      <c r="J7" s="52"/>
      <c r="K7" s="51"/>
      <c r="L7" s="53"/>
      <c r="M7" s="16"/>
      <c r="N7" s="17"/>
      <c r="O7" s="17"/>
      <c r="P7" s="17"/>
      <c r="Q7" s="18"/>
    </row>
    <row r="8" spans="1:21" ht="30" hidden="1" customHeight="1" x14ac:dyDescent="0.15">
      <c r="A8" s="1"/>
      <c r="B8" s="1"/>
      <c r="C8" s="1"/>
      <c r="D8" s="1"/>
      <c r="E8" s="1"/>
      <c r="F8" s="1"/>
      <c r="G8" s="3"/>
      <c r="H8" s="52"/>
      <c r="I8" s="96"/>
      <c r="J8" s="52"/>
      <c r="K8" s="48"/>
      <c r="L8" s="54" t="s">
        <v>5</v>
      </c>
      <c r="M8" s="16" t="str">
        <f>IF(L$2&lt;10000000000,"",MID((RIGHT(L$2,11)),1,1))</f>
        <v/>
      </c>
      <c r="N8" s="17" t="str">
        <f>IF(M8="1","일백",IF(M8="2","이백",IF(M8="3","삼백",IF(M8="4","사백",IF(M8="5","오백","")))))</f>
        <v/>
      </c>
      <c r="O8" s="17" t="str">
        <f>IF(M8="6","육백",IF(M8="7","칠백",IF(M8="8","팔백",IF(M8="9","구백",""))))</f>
        <v/>
      </c>
      <c r="P8" s="17" t="str">
        <f>IF(AND(NOT(M8="0"),M10="0",M11="0"),"억","")</f>
        <v/>
      </c>
      <c r="Q8" s="18" t="str">
        <f t="shared" si="0"/>
        <v/>
      </c>
    </row>
    <row r="9" spans="1:21" ht="13.5" customHeight="1" x14ac:dyDescent="0.15">
      <c r="A9" s="1"/>
      <c r="B9" s="1"/>
      <c r="C9" s="1"/>
      <c r="D9" s="1"/>
      <c r="E9" s="1"/>
      <c r="F9" s="1"/>
      <c r="G9" s="3"/>
      <c r="H9" s="50"/>
      <c r="I9" s="51"/>
      <c r="J9" s="52"/>
      <c r="K9" s="48"/>
      <c r="L9" s="19"/>
      <c r="M9" s="16"/>
      <c r="N9" s="17"/>
      <c r="O9" s="17"/>
      <c r="P9" s="17"/>
      <c r="Q9" s="18"/>
    </row>
    <row r="10" spans="1:21" ht="30" customHeight="1" x14ac:dyDescent="0.15">
      <c r="A10" s="68" t="s">
        <v>24</v>
      </c>
      <c r="B10" s="68"/>
      <c r="C10" s="68"/>
      <c r="D10" s="68"/>
      <c r="E10" s="68"/>
      <c r="F10" s="68"/>
      <c r="G10" s="68"/>
      <c r="H10" s="78"/>
      <c r="I10" s="78"/>
      <c r="J10" s="78"/>
      <c r="K10" s="78"/>
      <c r="L10" s="20" t="s">
        <v>6</v>
      </c>
      <c r="M10" s="16" t="str">
        <f>IF(L$2&lt;1000000000,"",MID((RIGHT(L$2,10)),1,1))</f>
        <v/>
      </c>
      <c r="N10" s="17" t="str">
        <f>IF(M10="1","일십",IF(M10="2","이십",IF(M10="3","삼십",IF(M10="4","사십",IF(M10="5","오십","")))))</f>
        <v/>
      </c>
      <c r="O10" s="17" t="str">
        <f>IF(M10="6","육십",IF(M10="7","칠십",IF(M10="8","팔십",IF(M10="9","구십",""))))</f>
        <v/>
      </c>
      <c r="P10" s="17" t="str">
        <f>IF(AND(NOT(M10="0"),M11="0"),"억","")</f>
        <v/>
      </c>
      <c r="Q10" s="18" t="str">
        <f t="shared" si="0"/>
        <v/>
      </c>
    </row>
    <row r="11" spans="1:21" ht="30" customHeight="1" x14ac:dyDescent="0.15">
      <c r="A11" s="68" t="s">
        <v>23</v>
      </c>
      <c r="B11" s="68"/>
      <c r="C11" s="94">
        <v>0</v>
      </c>
      <c r="D11" s="94"/>
      <c r="E11" s="94"/>
      <c r="F11" s="90" t="str">
        <f>"(금"&amp;NUMBERSTRING(C11,1)&amp;"원)"</f>
        <v>(금영원)</v>
      </c>
      <c r="G11" s="90"/>
      <c r="H11" s="90"/>
      <c r="I11" s="90"/>
      <c r="J11" s="90"/>
      <c r="K11" s="90"/>
      <c r="L11"/>
      <c r="M11" s="21" t="s">
        <v>7</v>
      </c>
      <c r="N11" s="16" t="str">
        <f>IF(M$2&lt;100000000,"",MID((RIGHT(M$2,9)),1,1))</f>
        <v/>
      </c>
      <c r="O11" s="17" t="str">
        <f>IF(N11="1","일억",IF(N11="2","이억",IF(N11="3","삼억",IF(N11="4","사억",IF(N11="5","오억","")))))</f>
        <v/>
      </c>
      <c r="P11" s="17" t="str">
        <f>IF(N11="6","육억",IF(N11="7","칠억",IF(N11="8","팔억",IF(N11="9","구억",""))))</f>
        <v/>
      </c>
      <c r="Q11" s="22"/>
      <c r="R11" s="18" t="str">
        <f>(O11&amp;P11&amp;Q11)</f>
        <v/>
      </c>
    </row>
    <row r="12" spans="1:21" ht="30" customHeight="1" x14ac:dyDescent="0.15">
      <c r="A12" s="68" t="s">
        <v>20</v>
      </c>
      <c r="B12" s="68"/>
      <c r="C12" s="95" t="s">
        <v>27</v>
      </c>
      <c r="D12" s="78"/>
      <c r="E12" s="78"/>
      <c r="F12" s="78"/>
      <c r="G12" s="78"/>
      <c r="H12" s="60"/>
      <c r="I12" s="60"/>
      <c r="J12" s="60"/>
      <c r="K12" s="60"/>
      <c r="L12" s="23" t="s">
        <v>8</v>
      </c>
      <c r="M12" s="16" t="str">
        <f>IF(L$2&lt;10000000,"",MID((RIGHT(L$2,8)),1,1))</f>
        <v/>
      </c>
      <c r="N12" s="17" t="str">
        <f>IF(M12="1","일천",IF(M12="2","이천",IF(M12="3","삼천",IF(M12="4","사천",IF(M12="5","오천","")))))</f>
        <v/>
      </c>
      <c r="O12" s="17" t="str">
        <f>IF(M12="6","육천",IF(M12="7","칠천",IF(M12="8","팔천",IF(M12="9","구천",""))))</f>
        <v/>
      </c>
      <c r="P12" s="17" t="str">
        <f>IF(AND(NOT(M12="0"),M13="0",M14="0",M16="0"),"만","")</f>
        <v/>
      </c>
      <c r="Q12" s="18" t="str">
        <f t="shared" si="0"/>
        <v/>
      </c>
    </row>
    <row r="13" spans="1:21" ht="30" customHeight="1" x14ac:dyDescent="0.15">
      <c r="A13" s="68" t="s">
        <v>21</v>
      </c>
      <c r="B13" s="68"/>
      <c r="C13" s="95" t="s">
        <v>27</v>
      </c>
      <c r="D13" s="78"/>
      <c r="E13" s="78"/>
      <c r="F13" s="78"/>
      <c r="G13" s="78"/>
      <c r="H13" s="60"/>
      <c r="I13" s="60"/>
      <c r="J13" s="60"/>
      <c r="K13" s="60"/>
      <c r="L13" s="24" t="s">
        <v>9</v>
      </c>
      <c r="M13" s="16" t="str">
        <f>IF(L2&lt;1000000,"",MID((RIGHT(L2,7)),1,1))</f>
        <v/>
      </c>
      <c r="N13" s="17" t="str">
        <f>IF(M13="1","일백",IF(M13="2","이백",IF(M13="3","삼백",IF(M13="4","사백",IF(M13="5","오백","")))))</f>
        <v/>
      </c>
      <c r="O13" s="17" t="str">
        <f>IF(M13="6","육백",IF(M13="7","칠백",IF(M13="8","팔백",IF(M13="9","구백",""))))</f>
        <v/>
      </c>
      <c r="P13" s="17" t="str">
        <f>IF(AND(NOT(M13="0"),M14="0",M16="0"),"만","")</f>
        <v/>
      </c>
      <c r="Q13" s="18" t="str">
        <f t="shared" si="0"/>
        <v/>
      </c>
    </row>
    <row r="14" spans="1:21" ht="30" customHeight="1" x14ac:dyDescent="0.15">
      <c r="A14" s="68" t="s">
        <v>28</v>
      </c>
      <c r="B14" s="68"/>
      <c r="C14" s="95" t="s">
        <v>27</v>
      </c>
      <c r="D14" s="78"/>
      <c r="E14" s="78"/>
      <c r="F14" s="78"/>
      <c r="G14" s="78"/>
      <c r="H14" s="60"/>
      <c r="I14" s="60"/>
      <c r="J14" s="60"/>
      <c r="K14" s="60"/>
      <c r="L14" s="25" t="s">
        <v>10</v>
      </c>
      <c r="M14" s="16" t="str">
        <f>IF(L2&lt;100000,"",MID((RIGHT(L2,6)),1,1))</f>
        <v/>
      </c>
      <c r="N14" s="17" t="str">
        <f>IF(M14="1","일십",IF(M14="2","이십",IF(M14="3","삼십",IF(M14="4","사십",IF(M14="5","오십","")))))</f>
        <v/>
      </c>
      <c r="O14" s="17" t="str">
        <f>IF(M14="6","육십",IF(M14="7","칠십",IF(M14="8","팔십",IF(M14="9","구십",""))))</f>
        <v/>
      </c>
      <c r="P14" s="17" t="str">
        <f>IF(AND(NOT(M14="0"),M16="0"),"만","")</f>
        <v/>
      </c>
      <c r="Q14" s="18" t="str">
        <f t="shared" si="0"/>
        <v/>
      </c>
      <c r="U14" s="57"/>
    </row>
    <row r="15" spans="1:21" s="55" customFormat="1" ht="30" customHeight="1" x14ac:dyDescent="0.15">
      <c r="A15" s="58" t="s">
        <v>30</v>
      </c>
      <c r="B15" s="58"/>
      <c r="C15" s="95" t="s">
        <v>27</v>
      </c>
      <c r="D15" s="78"/>
      <c r="E15" s="78"/>
      <c r="F15" s="78"/>
      <c r="G15" s="78"/>
      <c r="H15" s="60"/>
      <c r="I15" s="60"/>
      <c r="J15" s="60"/>
      <c r="K15" s="60"/>
      <c r="L15" s="25"/>
      <c r="M15" s="16"/>
      <c r="N15" s="17"/>
      <c r="O15" s="17"/>
      <c r="P15" s="17"/>
      <c r="Q15" s="18"/>
    </row>
    <row r="16" spans="1:21" ht="30" customHeight="1" x14ac:dyDescent="0.15">
      <c r="A16" s="2"/>
      <c r="B16" s="2"/>
      <c r="C16" s="2"/>
      <c r="D16" s="2"/>
      <c r="E16" s="2"/>
      <c r="F16" s="2"/>
      <c r="G16" s="2"/>
      <c r="H16" s="7"/>
      <c r="I16" s="7"/>
      <c r="J16" s="7"/>
      <c r="K16" s="7"/>
      <c r="L16" s="26" t="s">
        <v>11</v>
      </c>
      <c r="M16" s="16" t="str">
        <f>IF(L2&lt;10000,"",MID((RIGHT(L2,5)),1,1))</f>
        <v/>
      </c>
      <c r="N16" s="17" t="str">
        <f>IF(M16="1","일만",IF(M16="2","이만",IF(M16="3","삼만",IF(M16="4","사만",IF(M16="5","오만","")))))</f>
        <v/>
      </c>
      <c r="O16" s="17" t="str">
        <f>IF(M16="6","육만",IF(M16="7","칠만",IF(M16="8","팔만",IF(M16="9","구만",""))))</f>
        <v/>
      </c>
      <c r="P16" s="17"/>
      <c r="Q16" s="18" t="str">
        <f t="shared" si="0"/>
        <v/>
      </c>
    </row>
    <row r="17" spans="1:18" ht="30" customHeight="1" x14ac:dyDescent="0.15">
      <c r="A17" s="98" t="s">
        <v>29</v>
      </c>
      <c r="B17" s="98"/>
      <c r="C17" s="98"/>
      <c r="D17" s="98"/>
      <c r="E17" s="98"/>
      <c r="F17" s="98"/>
      <c r="G17" s="98"/>
      <c r="H17" s="98"/>
      <c r="I17" s="98"/>
      <c r="J17" s="99"/>
      <c r="K17" s="99"/>
      <c r="L17" s="27" t="s">
        <v>12</v>
      </c>
      <c r="M17" s="16" t="str">
        <f>IF(L2&lt;1000,"",MID((RIGHT(L2,4)),1,1))</f>
        <v/>
      </c>
      <c r="N17" s="17" t="str">
        <f>IF(M17="1","일천",IF(M17="2","이천",IF(M17="3","삼천",IF(M17="4","사천",IF(M17="5","오천","")))))</f>
        <v/>
      </c>
      <c r="O17" s="17">
        <v>5</v>
      </c>
      <c r="P17" s="17"/>
      <c r="Q17" s="18" t="str">
        <f t="shared" si="0"/>
        <v>5</v>
      </c>
    </row>
    <row r="18" spans="1:18" s="55" customFormat="1" ht="30" customHeight="1" x14ac:dyDescent="0.15">
      <c r="A18" s="62"/>
      <c r="B18" s="62"/>
      <c r="C18" s="62"/>
      <c r="D18" s="62"/>
      <c r="E18" s="62"/>
      <c r="F18" s="62"/>
      <c r="G18" s="62"/>
      <c r="H18" s="62"/>
      <c r="I18" s="62"/>
      <c r="J18" s="63"/>
      <c r="K18" s="63"/>
      <c r="L18" s="46"/>
      <c r="M18" s="16"/>
      <c r="N18" s="17"/>
      <c r="O18" s="17"/>
      <c r="P18" s="17"/>
      <c r="Q18" s="18"/>
    </row>
    <row r="19" spans="1:18" ht="30" customHeight="1" x14ac:dyDescent="0.15">
      <c r="A19" s="62"/>
      <c r="B19" s="62"/>
      <c r="C19" s="62"/>
      <c r="D19" s="62"/>
      <c r="E19" s="62"/>
      <c r="F19" s="62"/>
      <c r="G19" s="62"/>
      <c r="H19" s="62"/>
      <c r="I19" s="62"/>
      <c r="J19" s="63"/>
      <c r="K19" s="63"/>
      <c r="L19" s="46" t="s">
        <v>13</v>
      </c>
      <c r="M19" s="16" t="str">
        <f>IF(L2&lt;1000,"",MID((RIGHT(L2,3)),1,1))</f>
        <v/>
      </c>
      <c r="N19" s="17" t="str">
        <f>IF(M19="1","일백",IF(M19="2","이백",IF(M19="3","삼백",IF(M19="4","사백",IF(M19="5","오백","")))))</f>
        <v/>
      </c>
      <c r="O19" s="17" t="str">
        <f>IF(M19="6","육백",IF(M19="7","칠백",IF(M19="8","팔백",IF(M19="9","구백",""))))</f>
        <v/>
      </c>
      <c r="P19" s="17"/>
      <c r="Q19" s="18" t="str">
        <f t="shared" si="0"/>
        <v/>
      </c>
    </row>
    <row r="20" spans="1:18" ht="30" customHeight="1" x14ac:dyDescent="0.15">
      <c r="A20" s="92" t="str">
        <f>C15</f>
        <v xml:space="preserve">   년    월    일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/>
      <c r="M20" s="31" t="s">
        <v>0</v>
      </c>
      <c r="N20" s="16" t="str">
        <f>IF(RIGHT(L2,1)="","빵",MID((RIGHT(L2,1)),1,1))</f>
        <v>0</v>
      </c>
      <c r="O20" s="17" t="str">
        <f>IF(N20="1","일",IF(N20="2","이",IF(N20="3","삼",IF(N20="4","사",IF(N20="5","오","")))))</f>
        <v/>
      </c>
      <c r="P20" s="17" t="str">
        <f>IF(N20="6","육",IF(N20="7","칠",IF(N20="8","팔",IF(N20="9","구",""))))</f>
        <v/>
      </c>
      <c r="Q20" s="18" t="str">
        <f>(O20&amp;P20)</f>
        <v/>
      </c>
      <c r="R20" s="18"/>
    </row>
    <row r="21" spans="1:18" ht="30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/>
      <c r="M21" s="32"/>
      <c r="N21" s="32"/>
      <c r="O21" s="32"/>
      <c r="P21" s="32"/>
      <c r="Q21" s="33"/>
      <c r="R21" s="33"/>
    </row>
    <row r="22" spans="1:18" ht="30" customHeight="1" x14ac:dyDescent="0.15">
      <c r="A22" s="47" t="s">
        <v>18</v>
      </c>
      <c r="B22" s="73"/>
      <c r="C22" s="93"/>
      <c r="D22" s="93"/>
      <c r="E22" s="93"/>
      <c r="F22" s="93"/>
      <c r="G22" s="93"/>
      <c r="H22" s="93"/>
      <c r="I22" s="93"/>
      <c r="J22" s="93"/>
      <c r="K22" s="93"/>
      <c r="L22"/>
      <c r="M22" s="37"/>
      <c r="N22" s="37"/>
      <c r="O22" s="37"/>
      <c r="P22" s="37"/>
      <c r="Q22" s="37"/>
      <c r="R22" s="37"/>
    </row>
    <row r="23" spans="1:18" ht="30" customHeight="1" x14ac:dyDescent="0.15">
      <c r="A23" s="47" t="s">
        <v>17</v>
      </c>
      <c r="B23" s="97"/>
      <c r="C23" s="97"/>
      <c r="D23" s="97"/>
      <c r="E23" s="97"/>
      <c r="F23" s="97"/>
      <c r="G23" s="97"/>
      <c r="H23" s="97"/>
      <c r="I23" s="97"/>
      <c r="J23" s="45"/>
      <c r="K23" s="45"/>
      <c r="L23"/>
      <c r="M23" s="38"/>
      <c r="N23" s="38"/>
      <c r="O23" s="38"/>
      <c r="P23" s="38"/>
      <c r="Q23" s="38"/>
      <c r="R23" s="38"/>
    </row>
    <row r="24" spans="1:18" ht="30" customHeight="1" x14ac:dyDescent="0.15">
      <c r="A24" s="47" t="s">
        <v>25</v>
      </c>
      <c r="B24" s="69"/>
      <c r="C24" s="93"/>
      <c r="D24" s="93"/>
      <c r="E24" s="93"/>
      <c r="F24" s="93"/>
      <c r="G24" s="45"/>
      <c r="H24" s="45"/>
      <c r="I24" s="45"/>
      <c r="J24" s="45"/>
      <c r="K24" s="45"/>
      <c r="L24"/>
      <c r="M24" s="39"/>
      <c r="N24" s="40" t="str">
        <f>IF(M$53&lt;1000000000000,"",MID((RIGHT(M$53,13)),1,1))</f>
        <v/>
      </c>
      <c r="O24" s="41" t="str">
        <f>IF(N24="1","일조",IF(N24="2","이조",IF(N24="3","삼조",IF(N24="4","사조",IF(N24="5","오조","")))))</f>
        <v/>
      </c>
      <c r="P24" s="41" t="str">
        <f>IF(N24="6","육조",IF(N24="7","칠조",IF(N24="8","팔조",IF(N24="9","구조",""))))</f>
        <v/>
      </c>
      <c r="Q24" s="41"/>
      <c r="R24" s="42" t="str">
        <f>(O24&amp;P24&amp;Q24)</f>
        <v/>
      </c>
    </row>
    <row r="25" spans="1:18" ht="30" customHeight="1" x14ac:dyDescent="0.15">
      <c r="A25" s="47" t="s">
        <v>16</v>
      </c>
      <c r="B25" s="73"/>
      <c r="C25" s="73"/>
      <c r="D25" s="45" t="s">
        <v>19</v>
      </c>
      <c r="E25" s="45"/>
      <c r="F25" s="45"/>
      <c r="G25" s="45"/>
      <c r="H25" s="45"/>
      <c r="I25" s="45"/>
      <c r="J25" s="45"/>
      <c r="K25" s="45"/>
      <c r="L25"/>
      <c r="M25" s="39"/>
      <c r="N25" s="40" t="str">
        <f>IF(M$53&lt;100000000000,"",MID((RIGHT(M$53,12)),1,1))</f>
        <v/>
      </c>
      <c r="O25" s="41" t="str">
        <f>IF(N25="1","일천",IF(N25="2","이천",IF(N25="3","삼천",IF(N25="4","사천",IF(N25="5","오천","")))))</f>
        <v/>
      </c>
      <c r="P25" s="41" t="str">
        <f>IF(N25="6","육천",IF(N25="7","칠천",IF(N25="8","팔천",IF(N25="9","구천",""))))</f>
        <v/>
      </c>
      <c r="Q25" s="41"/>
      <c r="R25" s="42"/>
    </row>
    <row r="26" spans="1:18" ht="18.75" customHeight="1" x14ac:dyDescent="0.15">
      <c r="A26" s="2"/>
      <c r="B26" s="2"/>
      <c r="C26" s="2" t="s">
        <v>15</v>
      </c>
      <c r="D26" s="2"/>
      <c r="E26" s="2"/>
      <c r="F26" s="2"/>
      <c r="G26" s="2"/>
      <c r="H26" s="45"/>
      <c r="I26" s="45"/>
      <c r="J26" s="45"/>
      <c r="K26" s="45"/>
      <c r="L26"/>
      <c r="M26" s="38"/>
      <c r="N26" s="38"/>
      <c r="O26" s="38"/>
      <c r="P26" s="38"/>
      <c r="Q26" s="38"/>
      <c r="R26" s="38"/>
    </row>
    <row r="27" spans="1:18" ht="21.75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/>
      <c r="M27" s="39"/>
      <c r="N27" s="40" t="str">
        <f>IF(M$53&lt;1000000000000,"",MID((RIGHT(M$53,13)),1,1))</f>
        <v/>
      </c>
      <c r="O27" s="41" t="str">
        <f>IF(N27="1","일조",IF(N27="2","이조",IF(N27="3","삼조",IF(N27="4","사조",IF(N27="5","오조","")))))</f>
        <v/>
      </c>
      <c r="P27" s="41" t="str">
        <f>IF(N27="6","육조",IF(N27="7","칠조",IF(N27="8","팔조",IF(N27="9","구조",""))))</f>
        <v/>
      </c>
      <c r="Q27" s="41"/>
      <c r="R27" s="42" t="str">
        <f>(O27&amp;P27&amp;Q27)</f>
        <v/>
      </c>
    </row>
    <row r="28" spans="1:18" ht="39.950000000000003" customHeight="1" x14ac:dyDescent="0.15">
      <c r="A28" s="75" t="s">
        <v>39</v>
      </c>
      <c r="B28" s="76"/>
      <c r="C28" s="76"/>
      <c r="D28" s="76"/>
      <c r="E28" s="76"/>
      <c r="F28" s="77"/>
      <c r="G28" s="77"/>
      <c r="H28" s="77"/>
      <c r="I28" s="77"/>
      <c r="J28" s="77"/>
      <c r="K28" s="77"/>
      <c r="L28"/>
      <c r="M28" s="39"/>
      <c r="N28" s="40" t="str">
        <f>IF(M$53&lt;100000000000,"",MID((RIGHT(M$53,12)),1,1))</f>
        <v/>
      </c>
      <c r="O28" s="41" t="str">
        <f>IF(N28="1","일천",IF(N28="2","이천",IF(N28="3","삼천",IF(N28="4","사천",IF(N28="5","오천","")))))</f>
        <v/>
      </c>
      <c r="P28" s="41" t="str">
        <f>IF(N28="6","육천",IF(N28="7","칠천",IF(N28="8","팔천",IF(N28="9","구천",""))))</f>
        <v/>
      </c>
      <c r="Q28" s="41"/>
      <c r="R28" s="42"/>
    </row>
    <row r="29" spans="1:18" ht="20.25" x14ac:dyDescent="0.15">
      <c r="L29" s="39"/>
      <c r="M29" s="40" t="str">
        <f>IF(L$52&lt;10000000000,"",MID((RIGHT(L$52,11)),1,1))</f>
        <v/>
      </c>
      <c r="N29" s="41" t="str">
        <f>IF(M29="1","일백",IF(M29="2","이백",IF(M29="3","삼백",IF(M29="4","사백",IF(M29="5","오백","")))))</f>
        <v/>
      </c>
      <c r="O29" s="41" t="str">
        <f>IF(M29="6","육백",IF(M29="7","칠백",IF(M29="8","팔백",IF(M29="9","구백",""))))</f>
        <v/>
      </c>
      <c r="P29" s="41"/>
      <c r="Q29" s="42" t="str">
        <f>(N29&amp;O29&amp;P29)</f>
        <v/>
      </c>
    </row>
  </sheetData>
  <mergeCells count="25">
    <mergeCell ref="B23:I23"/>
    <mergeCell ref="A28:K28"/>
    <mergeCell ref="L2:Q2"/>
    <mergeCell ref="L3:Q3"/>
    <mergeCell ref="A2:K2"/>
    <mergeCell ref="A10:B10"/>
    <mergeCell ref="C10:K10"/>
    <mergeCell ref="B25:C25"/>
    <mergeCell ref="A14:B14"/>
    <mergeCell ref="A17:K17"/>
    <mergeCell ref="A13:B13"/>
    <mergeCell ref="H4:K4"/>
    <mergeCell ref="B24:F24"/>
    <mergeCell ref="C13:G13"/>
    <mergeCell ref="C14:G14"/>
    <mergeCell ref="A11:B11"/>
    <mergeCell ref="H5:I5"/>
    <mergeCell ref="A20:K20"/>
    <mergeCell ref="B22:K22"/>
    <mergeCell ref="C11:E11"/>
    <mergeCell ref="F11:K11"/>
    <mergeCell ref="A12:B12"/>
    <mergeCell ref="C12:G12"/>
    <mergeCell ref="I7:I8"/>
    <mergeCell ref="C15:G15"/>
  </mergeCells>
  <phoneticPr fontId="2" type="noConversion"/>
  <pageMargins left="0.71" right="0.61" top="0.74803149606299213" bottom="0.74803149606299213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준공검사원</vt:lpstr>
      <vt:lpstr>준공계</vt:lpstr>
      <vt:lpstr>준공검사원!Print_Area</vt:lpstr>
      <vt:lpstr>준공계!Print_Area</vt:lpstr>
    </vt:vector>
  </TitlesOfParts>
  <Company>Extra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뉴월드펌프</dc:creator>
  <cp:lastModifiedBy>user</cp:lastModifiedBy>
  <cp:lastPrinted>2020-03-13T04:42:02Z</cp:lastPrinted>
  <dcterms:created xsi:type="dcterms:W3CDTF">2005-08-01T09:16:47Z</dcterms:created>
  <dcterms:modified xsi:type="dcterms:W3CDTF">2023-11-06T07:23:11Z</dcterms:modified>
</cp:coreProperties>
</file>